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<sst xmlns="http://schemas.openxmlformats.org/spreadsheetml/2006/main" count="42" uniqueCount="33">
  <si>
    <t>ENTER NUMBERS IN THE HIGHLIGHTED FIELDS.</t>
  </si>
  <si>
    <t xml:space="preserve">"N" IS THE NUMBER OF MONTHS.  PV IS THE PRESENT VALUE OR SECURED VALUE.  </t>
  </si>
  <si>
    <t>ENTER THE INTERST RATE AS A DECIMAL.  9% IS ENTERED AS .09</t>
  </si>
  <si>
    <t>N</t>
  </si>
  <si>
    <t>PV</t>
  </si>
  <si>
    <t>INT</t>
  </si>
  <si>
    <t>Calculated Payment</t>
  </si>
  <si>
    <t>INTEREST DOLLARS</t>
  </si>
  <si>
    <t>SET PAYMENT</t>
  </si>
  <si>
    <t>Calculated Term</t>
  </si>
  <si>
    <t>IF THE MORTGAGE PAYMENT IS IN THE PLAN</t>
  </si>
  <si>
    <t>PLAN PAYMENT</t>
  </si>
  <si>
    <t>MORTGAGE PAYMENT</t>
  </si>
  <si>
    <t>AMOUNT REMAINING FOR OTHER CREDITORS</t>
  </si>
  <si>
    <t>(Plug into Plan payment field below)</t>
  </si>
  <si>
    <t>Calculate pro rata payments, interest and term by entering information in the highlighted fields below.</t>
  </si>
  <si>
    <t>Plan payment</t>
  </si>
  <si>
    <t>Pro Rata</t>
  </si>
  <si>
    <t>PAYMENT</t>
  </si>
  <si>
    <t>TERM</t>
  </si>
  <si>
    <t>INT $$</t>
  </si>
  <si>
    <t>Principle + Int</t>
  </si>
  <si>
    <t>Secured 1</t>
  </si>
  <si>
    <t>Secured 2</t>
  </si>
  <si>
    <t>Secured 3</t>
  </si>
  <si>
    <t>Secured 4</t>
  </si>
  <si>
    <t>Secured 5</t>
  </si>
  <si>
    <t>Secured 6</t>
  </si>
  <si>
    <t>Secured 7</t>
  </si>
  <si>
    <t>Total Secured</t>
  </si>
  <si>
    <t>MORTGAGE CALCULATOR</t>
  </si>
  <si>
    <t>PRINCIPLE</t>
  </si>
  <si>
    <t>INT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</si>
</sst>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2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4" fontId="0" fillId="2" borderId="2" xfId="15" applyNumberFormat="1" applyFill="1" applyBorder="1" applyAlignment="1">
      <alignment/>
    </xf>
    <xf numFmtId="0" fontId="0" fillId="0" borderId="0" xfId="0" applyAlignment="1">
      <alignment horizontal="left"/>
    </xf>
    <xf numFmtId="164" fontId="0" fillId="2" borderId="0" xfId="15" applyNumberFormat="1" applyFill="1" applyAlignment="1">
      <alignment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2" borderId="0" xfId="0" applyNumberFormat="1" applyFill="1" applyAlignment="1">
      <alignment/>
    </xf>
    <xf numFmtId="8" fontId="0" fillId="0" borderId="0" xfId="15" applyNumberFormat="1" applyAlignment="1">
      <alignment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8515625" style="0" customWidth="1"/>
    <col min="2" max="2" width="10.28125" style="0" bestFit="1" customWidth="1"/>
    <col min="3" max="3" width="11.8515625" style="0" bestFit="1" customWidth="1"/>
    <col min="4" max="4" width="17.28125" style="0" customWidth="1"/>
    <col min="11" max="11" width="17.00390625" style="0" customWidth="1"/>
  </cols>
  <sheetData>
    <row r="1" spans="1:4" ht="12.75">
      <c r="A1" s="1" t="s">
        <v>0</v>
      </c>
      <c r="B1" s="2"/>
      <c r="C1" s="2"/>
      <c r="D1" s="2"/>
    </row>
    <row r="2" ht="12.75">
      <c r="A2" t="s">
        <v>1</v>
      </c>
    </row>
    <row r="3" ht="12.75">
      <c r="A3" t="s">
        <v>2</v>
      </c>
    </row>
    <row r="5" spans="1:6" ht="12.75">
      <c r="A5" s="3" t="s">
        <v>3</v>
      </c>
      <c r="B5" s="3" t="s">
        <v>4</v>
      </c>
      <c r="C5" s="4" t="s">
        <v>5</v>
      </c>
      <c r="D5" s="3" t="s">
        <v>6</v>
      </c>
      <c r="F5" s="3" t="s">
        <v>7</v>
      </c>
    </row>
    <row r="6" spans="1:6" ht="12.75">
      <c r="A6" s="5">
        <v>40</v>
      </c>
      <c r="B6" s="6">
        <v>5793</v>
      </c>
      <c r="C6" s="7">
        <v>0.23</v>
      </c>
      <c r="D6" s="8">
        <f>PMT(C6/12,A6,B6,0,0)</f>
        <v>-208.68475826719768</v>
      </c>
      <c r="F6" s="9">
        <f>((A6*D6)*(-1))-B6</f>
        <v>2554.3903306879074</v>
      </c>
    </row>
    <row r="8" spans="1:6" ht="12.75">
      <c r="A8" s="3" t="s">
        <v>8</v>
      </c>
      <c r="B8" s="3" t="s">
        <v>4</v>
      </c>
      <c r="C8" s="3" t="s">
        <v>5</v>
      </c>
      <c r="D8" s="10" t="s">
        <v>9</v>
      </c>
      <c r="F8" s="3" t="s">
        <v>7</v>
      </c>
    </row>
    <row r="9" spans="1:6" ht="12.75">
      <c r="A9" s="11">
        <v>76</v>
      </c>
      <c r="B9" s="6">
        <v>4550</v>
      </c>
      <c r="C9" s="7">
        <v>0.1</v>
      </c>
      <c r="D9" s="12">
        <f>NPER(C9/12,A9*(-1),B9,0,0)</f>
        <v>83.25979235903986</v>
      </c>
      <c r="F9" s="9">
        <f>(D9*A9)-B9</f>
        <v>1777.7442192870294</v>
      </c>
    </row>
    <row r="11" ht="12.75">
      <c r="A11" s="13" t="s">
        <v>10</v>
      </c>
    </row>
    <row r="12" spans="1:5" ht="12.75">
      <c r="A12" t="s">
        <v>11</v>
      </c>
      <c r="E12" s="2">
        <v>2500</v>
      </c>
    </row>
    <row r="13" spans="1:5" ht="12.75">
      <c r="A13" t="s">
        <v>12</v>
      </c>
      <c r="E13" s="2">
        <v>1500</v>
      </c>
    </row>
    <row r="14" spans="1:5" ht="12.75">
      <c r="A14" t="s">
        <v>13</v>
      </c>
      <c r="E14" s="14">
        <f>(E12*0.94)-E13</f>
        <v>850</v>
      </c>
    </row>
    <row r="15" ht="12.75">
      <c r="A15" t="s">
        <v>14</v>
      </c>
    </row>
    <row r="17" ht="12.75">
      <c r="A17" t="s">
        <v>15</v>
      </c>
    </row>
    <row r="18" ht="13.5" thickBot="1"/>
    <row r="19" spans="1:9" ht="13.5" thickBot="1">
      <c r="A19" t="s">
        <v>16</v>
      </c>
      <c r="B19" s="15">
        <v>850</v>
      </c>
      <c r="C19" t="s">
        <v>17</v>
      </c>
      <c r="D19" s="3" t="s">
        <v>18</v>
      </c>
      <c r="E19" s="3" t="s">
        <v>4</v>
      </c>
      <c r="F19" s="3" t="s">
        <v>5</v>
      </c>
      <c r="G19" s="3" t="s">
        <v>19</v>
      </c>
      <c r="H19" s="3" t="s">
        <v>20</v>
      </c>
      <c r="I19" s="16" t="s">
        <v>21</v>
      </c>
    </row>
    <row r="20" spans="1:9" ht="12.75">
      <c r="A20" t="s">
        <v>22</v>
      </c>
      <c r="B20" s="17">
        <v>1000</v>
      </c>
      <c r="C20" s="18">
        <f>(B19*(B20/(B27))*0.94)</f>
        <v>28.53571428571428</v>
      </c>
      <c r="D20" s="18">
        <f>C20</f>
        <v>28.53571428571428</v>
      </c>
      <c r="E20" s="19">
        <f>B20</f>
        <v>1000</v>
      </c>
      <c r="F20" s="7">
        <v>0.05</v>
      </c>
      <c r="G20" s="12">
        <f>NPER(F20/12,D20*(-1),E20,0,0)</f>
        <v>37.96110233733392</v>
      </c>
      <c r="H20" s="9">
        <f aca="true" t="shared" si="0" ref="H20:H26">(G20*D20)-E20</f>
        <v>83.24717026892131</v>
      </c>
      <c r="I20" s="9">
        <f aca="true" t="shared" si="1" ref="I20:I26">E20+H20</f>
        <v>1083.2471702689213</v>
      </c>
    </row>
    <row r="21" spans="1:9" ht="12.75">
      <c r="A21" t="s">
        <v>23</v>
      </c>
      <c r="B21" s="17">
        <v>2000</v>
      </c>
      <c r="C21" s="18">
        <f>(B19*(B21/(B27))*0.94)</f>
        <v>57.07142857142856</v>
      </c>
      <c r="D21" s="18">
        <f aca="true" t="shared" si="2" ref="D21:D26">C21</f>
        <v>57.07142857142856</v>
      </c>
      <c r="E21" s="19">
        <f aca="true" t="shared" si="3" ref="E21:E26">B21</f>
        <v>2000</v>
      </c>
      <c r="F21" s="7">
        <v>0.06</v>
      </c>
      <c r="G21" s="12">
        <f aca="true" t="shared" si="4" ref="G21:G26">NPER(F21/12,D21*(-1),E21,0,0)</f>
        <v>38.62372089282894</v>
      </c>
      <c r="H21" s="9">
        <f t="shared" si="0"/>
        <v>204.31092809788015</v>
      </c>
      <c r="I21" s="9">
        <f t="shared" si="1"/>
        <v>2204.31092809788</v>
      </c>
    </row>
    <row r="22" spans="1:9" ht="12.75">
      <c r="A22" t="s">
        <v>24</v>
      </c>
      <c r="B22" s="17">
        <v>3000</v>
      </c>
      <c r="C22" s="18">
        <f>(B19*(B22/(B27))*0.94)</f>
        <v>85.60714285714285</v>
      </c>
      <c r="D22" s="18">
        <f t="shared" si="2"/>
        <v>85.60714285714285</v>
      </c>
      <c r="E22" s="19">
        <f t="shared" si="3"/>
        <v>3000</v>
      </c>
      <c r="F22" s="7">
        <v>0.07</v>
      </c>
      <c r="G22" s="12">
        <f t="shared" si="4"/>
        <v>39.317654556172684</v>
      </c>
      <c r="H22" s="9">
        <f t="shared" si="0"/>
        <v>365.87207039806844</v>
      </c>
      <c r="I22" s="9">
        <f t="shared" si="1"/>
        <v>3365.8720703980684</v>
      </c>
    </row>
    <row r="23" spans="1:9" ht="12.75">
      <c r="A23" t="s">
        <v>25</v>
      </c>
      <c r="B23" s="17">
        <v>4000</v>
      </c>
      <c r="C23" s="18">
        <f>(B19*(B23/(B27))*0.94)</f>
        <v>114.14285714285712</v>
      </c>
      <c r="D23" s="18">
        <f t="shared" si="2"/>
        <v>114.14285714285712</v>
      </c>
      <c r="E23" s="19">
        <f t="shared" si="3"/>
        <v>4000</v>
      </c>
      <c r="F23" s="7">
        <v>0.08</v>
      </c>
      <c r="G23" s="12">
        <f t="shared" si="4"/>
        <v>40.04551712364925</v>
      </c>
      <c r="H23" s="9">
        <f t="shared" si="0"/>
        <v>570.9097402565349</v>
      </c>
      <c r="I23" s="9">
        <f t="shared" si="1"/>
        <v>4570.909740256535</v>
      </c>
    </row>
    <row r="24" spans="1:9" ht="12.75">
      <c r="A24" t="s">
        <v>26</v>
      </c>
      <c r="B24" s="17">
        <v>5000</v>
      </c>
      <c r="C24" s="18">
        <f>(B19*(B24/(B27))*0.94)</f>
        <v>142.67857142857142</v>
      </c>
      <c r="D24" s="18">
        <f t="shared" si="2"/>
        <v>142.67857142857142</v>
      </c>
      <c r="E24" s="19">
        <f t="shared" si="3"/>
        <v>5000</v>
      </c>
      <c r="F24" s="7">
        <v>0.09</v>
      </c>
      <c r="G24" s="12">
        <f t="shared" si="4"/>
        <v>40.810245790103146</v>
      </c>
      <c r="H24" s="9">
        <f t="shared" si="0"/>
        <v>822.747568980788</v>
      </c>
      <c r="I24" s="9">
        <f t="shared" si="1"/>
        <v>5822.747568980788</v>
      </c>
    </row>
    <row r="25" spans="1:9" ht="12.75">
      <c r="A25" t="s">
        <v>27</v>
      </c>
      <c r="B25" s="17">
        <v>6000</v>
      </c>
      <c r="C25" s="18">
        <f>(B19*(B25/(B27))*0.94)</f>
        <v>171.2142857142857</v>
      </c>
      <c r="D25" s="18">
        <f t="shared" si="2"/>
        <v>171.2142857142857</v>
      </c>
      <c r="E25" s="19">
        <f t="shared" si="3"/>
        <v>6000</v>
      </c>
      <c r="F25" s="7">
        <v>0.1</v>
      </c>
      <c r="G25" s="12">
        <f t="shared" si="4"/>
        <v>41.6151554521359</v>
      </c>
      <c r="H25" s="9">
        <f t="shared" si="0"/>
        <v>1125.1091156264101</v>
      </c>
      <c r="I25" s="9">
        <f t="shared" si="1"/>
        <v>7125.10911562641</v>
      </c>
    </row>
    <row r="26" spans="1:9" ht="12.75">
      <c r="A26" t="s">
        <v>28</v>
      </c>
      <c r="B26" s="17">
        <v>7000</v>
      </c>
      <c r="C26" s="18">
        <f>(B19*(B26/(B27))*0.94)</f>
        <v>199.75</v>
      </c>
      <c r="D26" s="18">
        <f t="shared" si="2"/>
        <v>199.75</v>
      </c>
      <c r="E26" s="19">
        <f t="shared" si="3"/>
        <v>7000</v>
      </c>
      <c r="F26" s="7">
        <v>0.11</v>
      </c>
      <c r="G26" s="12">
        <f t="shared" si="4"/>
        <v>42.46400475323052</v>
      </c>
      <c r="H26" s="9">
        <f t="shared" si="0"/>
        <v>1482.1849494577964</v>
      </c>
      <c r="I26" s="9">
        <f t="shared" si="1"/>
        <v>8482.184949457796</v>
      </c>
    </row>
    <row r="27" spans="1:9" ht="12.75">
      <c r="A27" t="s">
        <v>29</v>
      </c>
      <c r="B27" s="20">
        <f>SUM(B20:B26)</f>
        <v>28000</v>
      </c>
      <c r="C27" s="21"/>
      <c r="D27" s="22">
        <f>SUM(D20:D26)</f>
        <v>798.9999999999999</v>
      </c>
      <c r="H27" s="9">
        <f>SUM(H20:H26)</f>
        <v>4654.3815430864</v>
      </c>
      <c r="I27" s="9">
        <f>SUM(I20:I26)</f>
        <v>32654.381543086398</v>
      </c>
    </row>
    <row r="28" ht="12.75">
      <c r="K28" s="9"/>
    </row>
    <row r="29" ht="12.75">
      <c r="A29" t="s">
        <v>30</v>
      </c>
    </row>
    <row r="31" spans="1:8" ht="12.75">
      <c r="A31" s="10" t="s">
        <v>31</v>
      </c>
      <c r="C31" s="10" t="s">
        <v>18</v>
      </c>
      <c r="D31" s="3" t="s">
        <v>4</v>
      </c>
      <c r="E31" t="s">
        <v>32</v>
      </c>
      <c r="F31" s="10" t="s">
        <v>3</v>
      </c>
      <c r="H31" s="10" t="s">
        <v>20</v>
      </c>
    </row>
    <row r="32" spans="1:8" ht="12.75">
      <c r="A32" s="17">
        <v>100000</v>
      </c>
      <c r="B32" s="18"/>
      <c r="C32" s="11">
        <v>790.8</v>
      </c>
      <c r="D32" s="19">
        <f>A32</f>
        <v>100000</v>
      </c>
      <c r="E32" s="7">
        <v>0.05</v>
      </c>
      <c r="F32" s="12">
        <f>NPER(E32/12,C32*(-1),D32,0,0)</f>
        <v>179.99784137536452</v>
      </c>
      <c r="H32" s="9">
        <f>(F32*C32)-D32</f>
        <v>42342.29295963826</v>
      </c>
    </row>
    <row r="34" spans="1:8" ht="12.75">
      <c r="A34" s="23">
        <v>100000</v>
      </c>
      <c r="C34" s="24">
        <f>PMT(E34/12,F34,A34)</f>
        <v>-790.7936267415425</v>
      </c>
      <c r="D34" s="25">
        <f>A34</f>
        <v>100000</v>
      </c>
      <c r="E34" s="7">
        <v>0.05</v>
      </c>
      <c r="F34" s="2">
        <v>180</v>
      </c>
      <c r="H34" s="9">
        <f>(F34*C34*-1)-D34</f>
        <v>42342.85281347766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Stearns</dc:creator>
  <cp:keywords/>
  <dc:description/>
  <cp:lastModifiedBy>Glenn Stearns</cp:lastModifiedBy>
  <dcterms:created xsi:type="dcterms:W3CDTF">2003-04-10T18:03:52Z</dcterms:created>
  <dcterms:modified xsi:type="dcterms:W3CDTF">2003-04-10T19:54:59Z</dcterms:modified>
  <cp:category/>
  <cp:version/>
  <cp:contentType/>
  <cp:contentStatus/>
</cp:coreProperties>
</file>